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\Desktop\Ederha\website\"/>
    </mc:Choice>
  </mc:AlternateContent>
  <bookViews>
    <workbookView xWindow="240" yWindow="260" windowWidth="20120" windowHeight="7820" xr2:uid="{00000000-000D-0000-FFFF-FFFF00000000}"/>
  </bookViews>
  <sheets>
    <sheet name="kalkulator Freezteq" sheetId="1" r:id="rId1"/>
    <sheet name="Sheet3" sheetId="3" r:id="rId2"/>
  </sheets>
  <calcPr calcId="171027"/>
  <fileRecoveryPr autoRecover="0"/>
</workbook>
</file>

<file path=xl/calcChain.xml><?xml version="1.0" encoding="utf-8"?>
<calcChain xmlns="http://schemas.openxmlformats.org/spreadsheetml/2006/main">
  <c r="C22" i="1" l="1"/>
  <c r="C18" i="1"/>
  <c r="C17" i="1"/>
  <c r="C15" i="1"/>
  <c r="B8" i="3"/>
  <c r="G8" i="3" s="1"/>
  <c r="B4" i="3"/>
  <c r="G4" i="3" s="1"/>
  <c r="G6" i="3" s="1"/>
  <c r="H6" i="3" s="1"/>
  <c r="G10" i="3" l="1"/>
  <c r="B30" i="3" l="1"/>
  <c r="G13" i="3"/>
  <c r="B10" i="3"/>
  <c r="G32" i="3" l="1"/>
  <c r="G22" i="3"/>
  <c r="G14" i="3"/>
  <c r="G33" i="3" l="1"/>
  <c r="G23" i="3"/>
  <c r="G15" i="3"/>
  <c r="G34" i="3" l="1"/>
  <c r="G37" i="3" s="1"/>
  <c r="G16" i="3"/>
  <c r="G17" i="3" s="1"/>
  <c r="G18" i="3" s="1"/>
  <c r="G24" i="3"/>
  <c r="G25" i="3" s="1"/>
  <c r="G26" i="3" s="1"/>
  <c r="G35" i="3" l="1"/>
  <c r="L20" i="3"/>
  <c r="J20" i="3"/>
  <c r="L39" i="3"/>
  <c r="J39" i="3"/>
  <c r="G27" i="3"/>
  <c r="L29" i="3" l="1"/>
  <c r="B24" i="3" s="1"/>
  <c r="J29" i="3"/>
  <c r="B17" i="3" l="1"/>
  <c r="B32" i="3"/>
  <c r="B27" i="3"/>
  <c r="B13" i="3" s="1"/>
  <c r="B28" i="3"/>
  <c r="B12" i="3" s="1"/>
</calcChain>
</file>

<file path=xl/sharedStrings.xml><?xml version="1.0" encoding="utf-8"?>
<sst xmlns="http://schemas.openxmlformats.org/spreadsheetml/2006/main" count="57" uniqueCount="45">
  <si>
    <t>cm</t>
  </si>
  <si>
    <t>wall tickness</t>
  </si>
  <si>
    <t>m</t>
  </si>
  <si>
    <t>total length of all walls (meter)</t>
  </si>
  <si>
    <t>Approx total price</t>
  </si>
  <si>
    <t>to order boxes of 250 pc</t>
  </si>
  <si>
    <t>to order boxes of 100 pc</t>
  </si>
  <si>
    <t>pc</t>
  </si>
  <si>
    <t>lollipops needed</t>
  </si>
  <si>
    <t>total of lollipops needed</t>
  </si>
  <si>
    <t>price</t>
  </si>
  <si>
    <t>pln/100 pc box</t>
  </si>
  <si>
    <t>Pln</t>
  </si>
  <si>
    <t>Please verify the combination of boxes for better peronal option</t>
  </si>
  <si>
    <t>lollipops bought</t>
  </si>
  <si>
    <t>pln/250 pc box</t>
  </si>
  <si>
    <t>price 1</t>
  </si>
  <si>
    <t>price 2</t>
  </si>
  <si>
    <t>Freezteq calculator</t>
  </si>
  <si>
    <t>całkowita długość ścian (m)</t>
  </si>
  <si>
    <t>grubość ścian (cm)</t>
  </si>
  <si>
    <t xml:space="preserve">opakowanie 100 szt. </t>
  </si>
  <si>
    <t>opakowania</t>
  </si>
  <si>
    <t>opakowanie 250 szt.</t>
  </si>
  <si>
    <t xml:space="preserve">kwota </t>
  </si>
  <si>
    <t xml:space="preserve">kalkulator Freezteq System </t>
  </si>
  <si>
    <t xml:space="preserve">Kalkulacja zawiera orientacyjną optymalną liczbę opakowań Freezteq. </t>
  </si>
  <si>
    <t>ilość "lizaków" Freezteq do izolacji</t>
  </si>
  <si>
    <t>zł</t>
  </si>
  <si>
    <t>Thickness of wall - 2.5 cm</t>
  </si>
  <si>
    <t>lollipops per hole</t>
  </si>
  <si>
    <t>result / 20 cm and round</t>
  </si>
  <si>
    <t>Lengt of wall / 11cm</t>
  </si>
  <si>
    <t>amount of holes * lollipops per hole * 4 time application</t>
  </si>
  <si>
    <t>box 250</t>
  </si>
  <si>
    <t>amount of holes / 250</t>
  </si>
  <si>
    <t xml:space="preserve"> </t>
  </si>
  <si>
    <t>left over</t>
  </si>
  <si>
    <t>left over/100 and rounded</t>
  </si>
  <si>
    <t>left over coverage = 1 box 100pc</t>
  </si>
  <si>
    <t>box 100</t>
  </si>
  <si>
    <t>lollies</t>
  </si>
  <si>
    <t>pln</t>
  </si>
  <si>
    <t>1 box of 250 less</t>
  </si>
  <si>
    <t>1 box of 250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</si>
</sst>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1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Font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right"/>
    </xf>
    <xf numFmtId="0" fontId="6" fillId="3" borderId="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642055</xdr:colOff>
      <xdr:row>4</xdr:row>
      <xdr:rowOff>376606</xdr:rowOff>
    </xdr:from>
    <xdr:to>
      <xdr:col>3</xdr:col>
      <xdr:colOff>1422400</xdr:colOff>
      <xdr:row>5</xdr:row>
      <xdr:rowOff>203194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22A0FA-DF20-41F7-9922-1D6CE93A4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333" y="1117439"/>
          <a:ext cx="780345" cy="235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D33"/>
  <sheetViews>
    <sheetView showGridLines="0" tabSelected="1" topLeftCell="A4" zoomScale="90" zoomScaleNormal="90" workbookViewId="0">
      <selection activeCell="J16" sqref="J16"/>
    </sheetView>
  </sheetViews>
  <sheetFormatPr defaultRowHeight="14.5"/>
  <cols>
    <col min="2" max="2" width="30.453125" customWidth="1"/>
    <col min="3" max="3" width="14" customWidth="1"/>
    <col min="4" max="4" width="20.7265625" customWidth="1"/>
    <col min="5" max="5" width="3" customWidth="1"/>
  </cols>
  <sheetData>
    <row r="4" spans="2:4" ht="15" thickBot="1"/>
    <row r="5" spans="2:4" ht="32.25" customHeight="1">
      <c r="B5" s="23" t="s">
        <v>25</v>
      </c>
      <c r="C5" s="24"/>
      <c r="D5" s="25"/>
    </row>
    <row r="6" spans="2:4" ht="17.5" customHeight="1" thickBot="1">
      <c r="B6" s="19"/>
      <c r="C6" s="20"/>
      <c r="D6" s="21"/>
    </row>
    <row r="7" spans="2:4">
      <c r="B7" s="15"/>
      <c r="C7" s="16"/>
      <c r="D7" s="17"/>
    </row>
    <row r="8" spans="2:4" ht="15" thickBot="1">
      <c r="B8" s="1"/>
      <c r="C8" s="2"/>
      <c r="D8" s="3"/>
    </row>
    <row r="9" spans="2:4" ht="15" thickBot="1">
      <c r="B9" s="1" t="s">
        <v>20</v>
      </c>
      <c r="C9" s="11">
        <v>45</v>
      </c>
      <c r="D9" s="3" t="s">
        <v>0</v>
      </c>
    </row>
    <row r="10" spans="2:4">
      <c r="B10" s="1"/>
      <c r="C10" s="2"/>
      <c r="D10" s="3"/>
    </row>
    <row r="11" spans="2:4">
      <c r="B11" s="14"/>
      <c r="C11" s="2"/>
      <c r="D11" s="3"/>
    </row>
    <row r="12" spans="2:4" ht="15" thickBot="1">
      <c r="B12" s="1"/>
      <c r="C12" s="2"/>
      <c r="D12" s="3"/>
    </row>
    <row r="13" spans="2:4" ht="15" thickBot="1">
      <c r="B13" s="1" t="s">
        <v>19</v>
      </c>
      <c r="C13" s="11">
        <v>20</v>
      </c>
      <c r="D13" s="3" t="s">
        <v>2</v>
      </c>
    </row>
    <row r="14" spans="2:4">
      <c r="B14" s="1"/>
      <c r="C14" s="2"/>
      <c r="D14" s="3"/>
    </row>
    <row r="15" spans="2:4">
      <c r="B15" s="18" t="s">
        <v>27</v>
      </c>
      <c r="C15" s="2">
        <f>Sheet3!B10</f>
        <v>1521</v>
      </c>
      <c r="D15" s="3"/>
    </row>
    <row r="16" spans="2:4">
      <c r="B16" s="1"/>
      <c r="C16" s="2"/>
      <c r="D16" s="3"/>
    </row>
    <row r="17" spans="2:4">
      <c r="B17" s="1" t="s">
        <v>21</v>
      </c>
      <c r="C17" s="4">
        <f>Sheet3!B12</f>
        <v>1</v>
      </c>
      <c r="D17" s="3" t="s">
        <v>22</v>
      </c>
    </row>
    <row r="18" spans="2:4">
      <c r="B18" s="1" t="s">
        <v>23</v>
      </c>
      <c r="C18" s="4">
        <f>Sheet3!B13</f>
        <v>6</v>
      </c>
      <c r="D18" s="3" t="s">
        <v>22</v>
      </c>
    </row>
    <row r="19" spans="2:4">
      <c r="B19" s="1"/>
      <c r="C19" s="2"/>
      <c r="D19" s="3"/>
    </row>
    <row r="20" spans="2:4">
      <c r="B20" s="1"/>
      <c r="C20" s="2"/>
      <c r="D20" s="3"/>
    </row>
    <row r="21" spans="2:4" ht="15" thickBot="1">
      <c r="B21" s="5"/>
      <c r="C21" s="6"/>
      <c r="D21" s="7"/>
    </row>
    <row r="22" spans="2:4" ht="15" thickBot="1">
      <c r="B22" s="8" t="s">
        <v>24</v>
      </c>
      <c r="C22" s="9">
        <f>Sheet3!B17</f>
        <v>3019.59</v>
      </c>
      <c r="D22" s="10" t="s">
        <v>28</v>
      </c>
    </row>
    <row r="23" spans="2:4">
      <c r="B23" s="1"/>
      <c r="C23" s="2"/>
      <c r="D23" s="3"/>
    </row>
    <row r="24" spans="2:4">
      <c r="B24" s="1" t="s">
        <v>26</v>
      </c>
      <c r="C24" s="2"/>
      <c r="D24" s="3"/>
    </row>
    <row r="25" spans="2:4" ht="15" thickBot="1">
      <c r="B25" s="5"/>
      <c r="C25" s="6"/>
      <c r="D25" s="7"/>
    </row>
    <row r="32" spans="2:4">
      <c r="B32" s="1"/>
    </row>
    <row r="33" spans="2:2">
      <c r="B33" s="1"/>
    </row>
  </sheetData>
  <mergeCells count="1">
    <mergeCell ref="B5:D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2"/>
  <sheetViews>
    <sheetView zoomScale="50" zoomScaleNormal="50" workbookViewId="0">
      <selection sqref="A1:Q42"/>
    </sheetView>
  </sheetViews>
  <sheetFormatPr defaultRowHeight="14.5"/>
  <cols>
    <col min="1" max="1" width="30.453125" style="22" customWidth="1"/>
    <col min="2" max="2" width="14" style="22" customWidth="1"/>
    <col min="3" max="3" width="20.7265625" style="22" customWidth="1"/>
    <col min="4" max="4" width="3" style="22" customWidth="1"/>
    <col min="5" max="9" width="8.7265625" style="22"/>
    <col min="10" max="10" width="12.26953125" style="22" customWidth="1"/>
    <col min="11" max="15" width="8.7265625" style="22"/>
    <col min="16" max="16" width="59.453125" style="22" customWidth="1"/>
    <col min="17" max="16384" width="8.7265625" style="22"/>
  </cols>
  <sheetData>
    <row r="1" spans="1:17" ht="32.25" customHeight="1">
      <c r="A1" s="26" t="s">
        <v>18</v>
      </c>
      <c r="B1" s="26"/>
      <c r="C1" s="26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>
      <c r="A2" s="12"/>
      <c r="B2" s="12"/>
      <c r="C2" s="12"/>
      <c r="D2" s="12"/>
      <c r="E2" s="12"/>
      <c r="F2" s="12" t="s">
        <v>16</v>
      </c>
      <c r="G2" s="12">
        <v>265.58999999999997</v>
      </c>
      <c r="H2" s="12" t="s">
        <v>11</v>
      </c>
      <c r="I2" s="12"/>
      <c r="J2" s="12"/>
      <c r="K2" s="12" t="s">
        <v>17</v>
      </c>
      <c r="L2" s="12">
        <v>459</v>
      </c>
      <c r="M2" s="12" t="s">
        <v>15</v>
      </c>
      <c r="N2" s="12"/>
      <c r="O2" s="12"/>
      <c r="P2" s="12"/>
      <c r="Q2" s="12"/>
    </row>
    <row r="3" spans="1:17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>
      <c r="A4" s="12" t="s">
        <v>1</v>
      </c>
      <c r="B4" s="12">
        <f>'kalkulator Freezteq'!C9</f>
        <v>45</v>
      </c>
      <c r="C4" s="12" t="s">
        <v>0</v>
      </c>
      <c r="D4" s="12"/>
      <c r="E4" s="12"/>
      <c r="F4" s="12"/>
      <c r="G4" s="12">
        <f>B4-2.5</f>
        <v>42.5</v>
      </c>
      <c r="H4" s="12"/>
      <c r="I4" s="12"/>
      <c r="J4" s="12"/>
      <c r="K4" s="12"/>
      <c r="L4" s="12"/>
      <c r="M4" s="12"/>
      <c r="N4" s="12"/>
      <c r="O4" s="12"/>
      <c r="P4" s="12" t="s">
        <v>29</v>
      </c>
      <c r="Q4" s="12"/>
    </row>
    <row r="5" spans="1:17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>
      <c r="A6" s="12" t="s">
        <v>30</v>
      </c>
      <c r="B6" s="12"/>
      <c r="C6" s="12"/>
      <c r="D6" s="12"/>
      <c r="E6" s="12"/>
      <c r="F6" s="12"/>
      <c r="G6" s="12">
        <f>G4/20</f>
        <v>2.125</v>
      </c>
      <c r="H6" s="12">
        <f>ROUND(G6,1)</f>
        <v>2.1</v>
      </c>
      <c r="I6" s="12"/>
      <c r="J6" s="12"/>
      <c r="K6" s="12"/>
      <c r="L6" s="12"/>
      <c r="M6" s="12"/>
      <c r="N6" s="12"/>
      <c r="O6" s="12"/>
      <c r="P6" s="12" t="s">
        <v>31</v>
      </c>
      <c r="Q6" s="12"/>
    </row>
    <row r="7" spans="1:17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>
      <c r="A8" s="12" t="s">
        <v>3</v>
      </c>
      <c r="B8" s="12">
        <f>'kalkulator Freezteq'!C13</f>
        <v>20</v>
      </c>
      <c r="C8" s="12" t="s">
        <v>2</v>
      </c>
      <c r="D8" s="12"/>
      <c r="E8" s="12"/>
      <c r="F8" s="12"/>
      <c r="G8" s="12">
        <f>ROUNDDOWN(B8/0.11,0)</f>
        <v>181</v>
      </c>
      <c r="H8" s="12"/>
      <c r="I8" s="12"/>
      <c r="J8" s="12"/>
      <c r="K8" s="12"/>
      <c r="L8" s="12"/>
      <c r="M8" s="12"/>
      <c r="N8" s="12"/>
      <c r="O8" s="12"/>
      <c r="P8" s="12" t="s">
        <v>32</v>
      </c>
      <c r="Q8" s="12"/>
    </row>
    <row r="9" spans="1:17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>
      <c r="A10" s="12" t="s">
        <v>9</v>
      </c>
      <c r="B10" s="12">
        <f>G10</f>
        <v>1521</v>
      </c>
      <c r="C10" s="12"/>
      <c r="D10" s="12"/>
      <c r="E10" s="12"/>
      <c r="F10" s="12"/>
      <c r="G10" s="12">
        <f>ROUNDUP((G8*H6*4),0)</f>
        <v>1521</v>
      </c>
      <c r="H10" s="12"/>
      <c r="I10" s="12"/>
      <c r="J10" s="12"/>
      <c r="K10" s="12"/>
      <c r="L10" s="12"/>
      <c r="M10" s="12"/>
      <c r="N10" s="12"/>
      <c r="O10" s="12"/>
      <c r="P10" s="12" t="s">
        <v>33</v>
      </c>
      <c r="Q10" s="12"/>
    </row>
    <row r="1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>
      <c r="A12" s="12" t="s">
        <v>6</v>
      </c>
      <c r="B12" s="13">
        <f>B28</f>
        <v>1</v>
      </c>
      <c r="C12" s="12" t="s">
        <v>7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>
      <c r="A13" s="12" t="s">
        <v>5</v>
      </c>
      <c r="B13" s="13">
        <f>B27</f>
        <v>6</v>
      </c>
      <c r="C13" s="12" t="s">
        <v>7</v>
      </c>
      <c r="D13" s="12"/>
      <c r="E13" s="12"/>
      <c r="F13" s="12"/>
      <c r="G13" s="12">
        <f>ROUNDDOWN(G10/250,0)</f>
        <v>6</v>
      </c>
      <c r="H13" s="12" t="s">
        <v>34</v>
      </c>
      <c r="I13" s="12"/>
      <c r="J13" s="12"/>
      <c r="K13" s="12"/>
      <c r="L13" s="12"/>
      <c r="M13" s="12"/>
      <c r="N13" s="12"/>
      <c r="O13" s="12"/>
      <c r="P13" s="12" t="s">
        <v>35</v>
      </c>
      <c r="Q13" s="12"/>
    </row>
    <row r="14" spans="1:17">
      <c r="A14" s="12"/>
      <c r="B14" s="12"/>
      <c r="C14" s="12"/>
      <c r="D14" s="12"/>
      <c r="E14" s="12"/>
      <c r="F14" s="12"/>
      <c r="G14" s="12">
        <f>G10-(G13*250)</f>
        <v>21</v>
      </c>
      <c r="H14" s="12"/>
      <c r="I14" s="12"/>
      <c r="J14" s="12"/>
      <c r="K14" s="12"/>
      <c r="L14" s="12"/>
      <c r="M14" s="12"/>
      <c r="N14" s="12" t="s">
        <v>36</v>
      </c>
      <c r="O14" s="12"/>
      <c r="P14" s="12" t="s">
        <v>37</v>
      </c>
      <c r="Q14" s="12"/>
    </row>
    <row r="15" spans="1:17">
      <c r="A15" s="12" t="s">
        <v>13</v>
      </c>
      <c r="B15" s="12"/>
      <c r="C15" s="12"/>
      <c r="D15" s="12"/>
      <c r="E15" s="12"/>
      <c r="F15" s="12"/>
      <c r="G15" s="12">
        <f>ROUNDDOWN(G14/100,0)</f>
        <v>0</v>
      </c>
      <c r="H15" s="12"/>
      <c r="I15" s="12"/>
      <c r="J15" s="12"/>
      <c r="K15" s="12"/>
      <c r="L15" s="12"/>
      <c r="M15" s="12"/>
      <c r="N15" s="12"/>
      <c r="O15" s="12"/>
      <c r="P15" s="12" t="s">
        <v>38</v>
      </c>
      <c r="Q15" s="12"/>
    </row>
    <row r="16" spans="1:17">
      <c r="A16" s="12"/>
      <c r="B16" s="12"/>
      <c r="C16" s="12"/>
      <c r="D16" s="12"/>
      <c r="E16" s="12"/>
      <c r="F16" s="12"/>
      <c r="G16" s="12">
        <f>G14-(G15*100)</f>
        <v>21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>
      <c r="A17" s="12" t="s">
        <v>4</v>
      </c>
      <c r="B17" s="12">
        <f>B24</f>
        <v>3019.59</v>
      </c>
      <c r="C17" s="12" t="s">
        <v>12</v>
      </c>
      <c r="D17" s="12"/>
      <c r="E17" s="12"/>
      <c r="F17" s="12"/>
      <c r="G17" s="12">
        <f>IF(G16&gt;0,1,0)</f>
        <v>1</v>
      </c>
      <c r="H17" s="12"/>
      <c r="I17" s="12"/>
      <c r="J17" s="12"/>
      <c r="K17" s="12"/>
      <c r="L17" s="12"/>
      <c r="M17" s="12"/>
      <c r="N17" s="12"/>
      <c r="O17" s="12"/>
      <c r="P17" s="12" t="s">
        <v>39</v>
      </c>
      <c r="Q17" s="12"/>
    </row>
    <row r="18" spans="1:17">
      <c r="A18" s="12"/>
      <c r="B18" s="12"/>
      <c r="C18" s="12"/>
      <c r="D18" s="12"/>
      <c r="E18" s="12"/>
      <c r="F18" s="12"/>
      <c r="G18" s="12">
        <f>G15+G17</f>
        <v>1</v>
      </c>
      <c r="H18" s="12" t="s">
        <v>40</v>
      </c>
      <c r="I18" s="12"/>
      <c r="J18" s="12"/>
      <c r="K18" s="12"/>
      <c r="L18" s="12"/>
      <c r="M18" s="12"/>
      <c r="N18" s="12"/>
      <c r="O18" s="12"/>
      <c r="P18" s="12"/>
      <c r="Q18" s="12"/>
    </row>
    <row r="19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>
      <c r="A20" s="12"/>
      <c r="B20" s="12"/>
      <c r="C20" s="12"/>
      <c r="D20" s="12"/>
      <c r="E20" s="12"/>
      <c r="F20" s="12"/>
      <c r="G20" s="12"/>
      <c r="H20" s="12"/>
      <c r="I20" s="12"/>
      <c r="J20" s="12">
        <f>(G13*250)+(G18*100)</f>
        <v>1600</v>
      </c>
      <c r="K20" s="12" t="s">
        <v>41</v>
      </c>
      <c r="L20" s="12">
        <f>(G13*L2)+(G18*G2)</f>
        <v>3019.59</v>
      </c>
      <c r="M20" s="12" t="s">
        <v>42</v>
      </c>
      <c r="N20" s="12"/>
      <c r="O20" s="12"/>
      <c r="P20" s="12"/>
      <c r="Q20" s="12"/>
    </row>
    <row r="2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>
      <c r="A22" s="12"/>
      <c r="B22" s="12"/>
      <c r="C22" s="12"/>
      <c r="D22" s="12"/>
      <c r="E22" s="12"/>
      <c r="F22" s="12"/>
      <c r="G22" s="12">
        <f>IF((G13-1)&lt;1,0,(G13-1))</f>
        <v>5</v>
      </c>
      <c r="H22" s="12"/>
      <c r="I22" s="12"/>
      <c r="J22" s="12"/>
      <c r="K22" s="12"/>
      <c r="L22" s="12"/>
      <c r="M22" s="12"/>
      <c r="N22" s="12"/>
      <c r="O22" s="12"/>
      <c r="P22" s="12" t="s">
        <v>43</v>
      </c>
      <c r="Q22" s="12"/>
    </row>
    <row r="23" spans="1:17">
      <c r="A23" s="12"/>
      <c r="B23" s="12"/>
      <c r="C23" s="12"/>
      <c r="D23" s="12"/>
      <c r="E23" s="12"/>
      <c r="F23" s="12"/>
      <c r="G23" s="12">
        <f>G10-(G22*250)</f>
        <v>271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>
      <c r="A24" s="12" t="s">
        <v>10</v>
      </c>
      <c r="B24" s="12">
        <f>MIN(L20,L29,L39)</f>
        <v>3019.59</v>
      </c>
      <c r="C24" s="12"/>
      <c r="D24" s="12"/>
      <c r="E24" s="12"/>
      <c r="F24" s="12"/>
      <c r="G24" s="12">
        <f>ROUNDDOWN(G23/100,0)</f>
        <v>2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>
      <c r="A25" s="12"/>
      <c r="B25" s="12"/>
      <c r="C25" s="12"/>
      <c r="D25" s="12"/>
      <c r="E25" s="12"/>
      <c r="F25" s="12"/>
      <c r="G25" s="12">
        <f>G23-(G24*100)</f>
        <v>71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>
      <c r="A26" s="12"/>
      <c r="B26" s="12"/>
      <c r="C26" s="12"/>
      <c r="D26" s="12"/>
      <c r="E26" s="12"/>
      <c r="F26" s="12"/>
      <c r="G26" s="12">
        <f>IF(G25&gt;0,1,0)</f>
        <v>1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>
      <c r="A27" s="12" t="s">
        <v>5</v>
      </c>
      <c r="B27" s="12">
        <f>IF((B24=L20),G13,(IF((B24=L29),G22,(IF((B24=L39),G32)))))</f>
        <v>6</v>
      </c>
      <c r="C27" s="12"/>
      <c r="D27" s="12"/>
      <c r="E27" s="12"/>
      <c r="F27" s="12"/>
      <c r="G27" s="12">
        <f>G24+G26</f>
        <v>3</v>
      </c>
      <c r="H27" s="12" t="s">
        <v>40</v>
      </c>
      <c r="I27" s="12"/>
      <c r="J27" s="12"/>
      <c r="K27" s="12"/>
      <c r="L27" s="12"/>
      <c r="M27" s="12"/>
      <c r="N27" s="12"/>
      <c r="O27" s="12"/>
      <c r="P27" s="12"/>
      <c r="Q27" s="12"/>
    </row>
    <row r="28" spans="1:17">
      <c r="A28" s="12" t="s">
        <v>6</v>
      </c>
      <c r="B28" s="12">
        <f>IF((B24=L20),G18,(IF((B24=L29),G27,(IF((B24=L39),G37)))))</f>
        <v>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>
      <c r="A29" s="12"/>
      <c r="B29" s="12"/>
      <c r="C29" s="12"/>
      <c r="D29" s="12"/>
      <c r="E29" s="12"/>
      <c r="F29" s="12"/>
      <c r="G29" s="12"/>
      <c r="H29" s="12"/>
      <c r="I29" s="12"/>
      <c r="J29" s="12">
        <f>(G22*250)+(G27*100)</f>
        <v>1550</v>
      </c>
      <c r="K29" s="12" t="s">
        <v>41</v>
      </c>
      <c r="L29" s="12">
        <f>(G22*L2)+(G27*G2)</f>
        <v>3091.77</v>
      </c>
      <c r="M29" s="12" t="s">
        <v>42</v>
      </c>
      <c r="N29" s="12"/>
      <c r="O29" s="12"/>
      <c r="P29" s="12"/>
      <c r="Q29" s="12"/>
    </row>
    <row r="30" spans="1:17">
      <c r="A30" s="12" t="s">
        <v>8</v>
      </c>
      <c r="B30" s="12">
        <f>G10</f>
        <v>1521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>
      <c r="A32" s="12" t="s">
        <v>14</v>
      </c>
      <c r="B32" s="12">
        <f>IF((B24=L20),J20,(IF((B24=L29),J29,(IF((B24=L39),J39)))))</f>
        <v>1600</v>
      </c>
      <c r="C32" s="12"/>
      <c r="D32" s="12"/>
      <c r="E32" s="12"/>
      <c r="F32" s="12"/>
      <c r="G32" s="12">
        <f>G13+1</f>
        <v>7</v>
      </c>
      <c r="H32" s="12"/>
      <c r="I32" s="12"/>
      <c r="J32" s="12"/>
      <c r="K32" s="12"/>
      <c r="L32" s="12"/>
      <c r="M32" s="12"/>
      <c r="N32" s="12"/>
      <c r="O32" s="12"/>
      <c r="P32" s="12" t="s">
        <v>44</v>
      </c>
      <c r="Q32" s="12"/>
    </row>
    <row r="33" spans="1:17">
      <c r="A33" s="12"/>
      <c r="B33" s="12"/>
      <c r="C33" s="12"/>
      <c r="D33" s="12"/>
      <c r="E33" s="12"/>
      <c r="F33" s="12"/>
      <c r="G33" s="12">
        <f>IF(G10-(G32*250)&gt;0, G10-(G32*250),0)</f>
        <v>0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>
      <c r="A34" s="12"/>
      <c r="B34" s="12"/>
      <c r="C34" s="12"/>
      <c r="D34" s="12"/>
      <c r="E34" s="12"/>
      <c r="F34" s="12"/>
      <c r="G34" s="12">
        <f>ROUNDDOWN(G33/100,0)</f>
        <v>0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>
      <c r="A35" s="12"/>
      <c r="B35" s="12"/>
      <c r="C35" s="12"/>
      <c r="D35" s="12"/>
      <c r="E35" s="12"/>
      <c r="F35" s="12"/>
      <c r="G35" s="12">
        <f>G33-(G34*100)</f>
        <v>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>
      <c r="A36" s="12"/>
      <c r="B36" s="12"/>
      <c r="C36" s="12"/>
      <c r="D36" s="12"/>
      <c r="E36" s="12"/>
      <c r="F36" s="12"/>
      <c r="G36" s="12">
        <v>0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>
      <c r="A37" s="12"/>
      <c r="B37" s="12"/>
      <c r="C37" s="12"/>
      <c r="D37" s="12"/>
      <c r="E37" s="12"/>
      <c r="F37" s="12"/>
      <c r="G37" s="12">
        <f>G34+G36</f>
        <v>0</v>
      </c>
      <c r="H37" s="12" t="s">
        <v>40</v>
      </c>
      <c r="I37" s="12"/>
      <c r="J37" s="12"/>
      <c r="K37" s="12"/>
      <c r="L37" s="12"/>
      <c r="M37" s="12"/>
      <c r="N37" s="12"/>
      <c r="O37" s="12"/>
      <c r="P37" s="12"/>
      <c r="Q37" s="12"/>
    </row>
    <row r="38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>
      <c r="A39" s="12"/>
      <c r="B39" s="12"/>
      <c r="C39" s="12"/>
      <c r="D39" s="12"/>
      <c r="E39" s="12"/>
      <c r="F39" s="12"/>
      <c r="G39" s="12"/>
      <c r="H39" s="12"/>
      <c r="I39" s="12"/>
      <c r="J39" s="12">
        <f>(G32*250)+(G37*100)</f>
        <v>1750</v>
      </c>
      <c r="K39" s="12" t="s">
        <v>41</v>
      </c>
      <c r="L39" s="12">
        <f>(G32*L2)+(G37*G2)</f>
        <v>3213</v>
      </c>
      <c r="M39" s="12" t="s">
        <v>42</v>
      </c>
      <c r="N39" s="12"/>
      <c r="O39" s="12"/>
      <c r="P39" s="12"/>
      <c r="Q39" s="12"/>
    </row>
    <row r="40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</sheetData>
  <sheetProtection algorithmName="SHA-512" hashValue="yJscxlmuL8nlFTsdCdJvQorWPiljJjlil+26kcejRAfRwZAUo7mF7b0TcYfJTktDrCClllsR/hBy7YYubC4JxQ==" saltValue="kr5oR7WdwhRH7KYAyT26qw==" spinCount="100000" sheet="1" objects="1" scenarios="1"/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kalkulator Freezteq</vt:lpstr>
      <vt:lpstr>Sheet3</vt:lpstr>
    </vt:vector>
  </TitlesOfParts>
  <Company>Bilfinger 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Derhaeg, Erik</dc:creator>
  <cp:lastModifiedBy>erik derhaeg</cp:lastModifiedBy>
  <dcterms:created xsi:type="dcterms:W3CDTF">2017-04-26T13:50:43Z</dcterms:created>
  <dcterms:modified xsi:type="dcterms:W3CDTF">2018-02-18T10:55:32Z</dcterms:modified>
</cp:coreProperties>
</file>